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625"/>
  <workbookPr saveExternalLinkValues="0"/>
  <mc:AlternateContent xmlns:mc="http://schemas.openxmlformats.org/markup-compatibility/2006">
    <mc:Choice Requires="x15">
      <x15ac:absPath xmlns:x15ac="http://schemas.microsoft.com/office/spreadsheetml/2010/11/ac" url="D:\Google\Book Proof Reading October\Vikpedia Reference Materials\Book Referance Material\"/>
    </mc:Choice>
  </mc:AlternateContent>
  <bookViews>
    <workbookView xWindow="1335" yWindow="-120" windowWidth="12120" windowHeight="9120" tabRatio="913" xr2:uid="{00000000-000D-0000-FFFF-FFFF00000000}"/>
  </bookViews>
  <sheets>
    <sheet name="Part-Assy Cost " sheetId="44955" r:id="rId1"/>
  </sheets>
  <definedNames>
    <definedName name="_xlnm.Print_Area" localSheetId="0">'Part-Assy Cost '!$A$1:$R$27</definedName>
    <definedName name="wrn.MOLD._.PROGRESS." localSheetId="0" hidden="1">{#N/A,#N/A,FALSE,"简单"}</definedName>
    <definedName name="wrn.MOLD._.PROGRESS." hidden="1">{#N/A,#N/A,FALSE,"简单"}</definedName>
  </definedNames>
  <calcPr calcId="171027"/>
</workbook>
</file>

<file path=xl/calcChain.xml><?xml version="1.0" encoding="utf-8"?>
<calcChain xmlns="http://schemas.openxmlformats.org/spreadsheetml/2006/main">
  <c r="A26" i="44955" l="1"/>
  <c r="G21" i="44955"/>
  <c r="H21" i="44955" s="1"/>
  <c r="G20" i="44955"/>
  <c r="H20" i="44955" s="1"/>
  <c r="G19" i="44955"/>
  <c r="H19" i="44955" s="1"/>
  <c r="O13" i="44955"/>
  <c r="O12" i="44955"/>
  <c r="M5" i="44955"/>
  <c r="M4" i="44955"/>
  <c r="M6" i="44955" s="1"/>
  <c r="C13" i="44955" l="1"/>
  <c r="E13" i="44955" s="1"/>
  <c r="P13" i="44955" s="1"/>
  <c r="H22" i="44955"/>
  <c r="D25" i="44955" s="1"/>
  <c r="D26" i="44955" s="1"/>
  <c r="C12" i="44955"/>
  <c r="E12" i="44955" s="1"/>
  <c r="C25" i="44955"/>
  <c r="C26" i="44955" s="1"/>
  <c r="C3" i="44955"/>
  <c r="G25" i="44955" s="1"/>
  <c r="G26" i="44955" s="1"/>
  <c r="E3" i="44955" l="1"/>
  <c r="H25" i="44955" s="1"/>
  <c r="H26" i="44955" s="1"/>
  <c r="P12" i="44955"/>
  <c r="Q13" i="44955"/>
  <c r="R13" i="44955" s="1"/>
  <c r="J20" i="44955" s="1"/>
  <c r="K20" i="44955" s="1"/>
  <c r="P14" i="44955" l="1"/>
  <c r="B25" i="44955" s="1"/>
  <c r="Q12" i="44955"/>
  <c r="Q14" i="44955" s="1"/>
  <c r="E25" i="44955" s="1"/>
  <c r="E26" i="44955" s="1"/>
  <c r="B26" i="44955" l="1"/>
  <c r="R12" i="44955"/>
  <c r="J19" i="44955" l="1"/>
  <c r="K19" i="44955" s="1"/>
  <c r="K22" i="44955" s="1"/>
  <c r="F25" i="44955" s="1"/>
  <c r="R14" i="44955"/>
  <c r="F26" i="44955" l="1"/>
  <c r="I25" i="44955"/>
  <c r="I26" i="44955" l="1"/>
  <c r="F3" i="44955"/>
  <c r="J25" i="44955" s="1"/>
  <c r="J26" i="44955" s="1"/>
  <c r="K25" i="44955" l="1"/>
  <c r="K26" i="44955"/>
  <c r="L25" i="44955"/>
  <c r="L26" i="44955" s="1"/>
</calcChain>
</file>

<file path=xl/sharedStrings.xml><?xml version="1.0" encoding="utf-8"?>
<sst xmlns="http://schemas.openxmlformats.org/spreadsheetml/2006/main" count="88" uniqueCount="76">
  <si>
    <t>Cavities</t>
  </si>
  <si>
    <t>Material</t>
  </si>
  <si>
    <t>Rate</t>
  </si>
  <si>
    <t>Cost</t>
  </si>
  <si>
    <t>Total</t>
  </si>
  <si>
    <t>%</t>
  </si>
  <si>
    <t xml:space="preserve">Total </t>
  </si>
  <si>
    <t>Operation</t>
  </si>
  <si>
    <t>Part</t>
  </si>
  <si>
    <t>Description</t>
  </si>
  <si>
    <t xml:space="preserve">Sprue and </t>
  </si>
  <si>
    <t>No of</t>
  </si>
  <si>
    <t>Scrap</t>
  </si>
  <si>
    <t>Run</t>
  </si>
  <si>
    <t>Cost w/o</t>
  </si>
  <si>
    <t>Runner</t>
  </si>
  <si>
    <t>cycle</t>
  </si>
  <si>
    <t>Quantity</t>
  </si>
  <si>
    <t>Weight</t>
  </si>
  <si>
    <t>**</t>
  </si>
  <si>
    <t>(seconds)</t>
  </si>
  <si>
    <t>(gm)</t>
  </si>
  <si>
    <t>$</t>
  </si>
  <si>
    <t xml:space="preserve">Cycle </t>
  </si>
  <si>
    <t>Machine</t>
  </si>
  <si>
    <t xml:space="preserve">Set  Up </t>
  </si>
  <si>
    <t>Used</t>
  </si>
  <si>
    <t>Plastic Parts</t>
  </si>
  <si>
    <t>Bought Parts</t>
  </si>
  <si>
    <t>Secondary Operations</t>
  </si>
  <si>
    <t>Molding Scrap</t>
  </si>
  <si>
    <t xml:space="preserve">Machine </t>
  </si>
  <si>
    <t>Size</t>
  </si>
  <si>
    <t>Minimum</t>
  </si>
  <si>
    <t>per Part</t>
  </si>
  <si>
    <t>/Part</t>
  </si>
  <si>
    <t>No of 
Operators 
(if any)</t>
  </si>
  <si>
    <t>Profit Margin</t>
  </si>
  <si>
    <t xml:space="preserve"> Unexplained</t>
  </si>
  <si>
    <t>Total COGS</t>
  </si>
  <si>
    <t>Total Assy
 Cost inc 
Scrap</t>
  </si>
  <si>
    <t>Overhead on Bought Parts (Percent)</t>
  </si>
  <si>
    <t>Overhead on Resin (Percent)</t>
  </si>
  <si>
    <t>Overhead on Bought Parts</t>
  </si>
  <si>
    <t>Price Charged</t>
  </si>
  <si>
    <t>2. Cost of Molded Parts</t>
  </si>
  <si>
    <t xml:space="preserve"> Scrap</t>
  </si>
  <si>
    <t xml:space="preserve"> Press Rate 
$/hr</t>
  </si>
  <si>
    <t>Cost per Piece</t>
  </si>
  <si>
    <t>1. Cost of  Bought Parts</t>
  </si>
  <si>
    <t>Number Needed</t>
  </si>
  <si>
    <t>Quantity/ Run</t>
  </si>
  <si>
    <t>Price/kg</t>
  </si>
  <si>
    <t>Operator Rate 
$/hr</t>
  </si>
  <si>
    <t>Top Cover</t>
  </si>
  <si>
    <t>Bottom Cover</t>
  </si>
  <si>
    <t>PC</t>
  </si>
  <si>
    <t>Ultrasonic Insert</t>
  </si>
  <si>
    <t>Label</t>
  </si>
  <si>
    <t>Ultrasonic Inserting</t>
  </si>
  <si>
    <t>US Machine</t>
  </si>
  <si>
    <t xml:space="preserve">Machine and Operator Rate  
$/hr
</t>
  </si>
  <si>
    <t>N/A</t>
  </si>
  <si>
    <t>Cost of Parts Scrapped</t>
  </si>
  <si>
    <t>Scrap %</t>
  </si>
  <si>
    <t>Total Cost of Operation</t>
  </si>
  <si>
    <t xml:space="preserve">Run Quantity </t>
  </si>
  <si>
    <t>Cost of Operation</t>
  </si>
  <si>
    <t>Setup Charge $</t>
  </si>
  <si>
    <t>(kg)</t>
  </si>
  <si>
    <t>Overhead on Resin</t>
  </si>
  <si>
    <t>Secondary Scrap</t>
  </si>
  <si>
    <t>Total Accounted for</t>
  </si>
  <si>
    <t>Total Per Assmbly without Overheads</t>
  </si>
  <si>
    <t>4. Overall Cost Make Up</t>
  </si>
  <si>
    <t>3. Cost of Secondary Operations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</si>
</sst>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0.000"/>
    <numFmt numFmtId="165" formatCode="0.0"/>
    <numFmt numFmtId="166" formatCode="#,##0.0000_);[Red]\(#,##0.0000\)"/>
    <numFmt numFmtId="167" formatCode="_(&quot;$&quot;* #,##0.000_);_(&quot;$&quot;* \(#,##0.000\);_(&quot;$&quot;* &quot;-&quot;??_);_(@_)"/>
  </numFmts>
  <fonts count="13">
    <font>
      <sz val="10"/>
      <name val="Arial"/>
    </font>
    <font>
      <sz val="10"/>
      <name val="Arial"/>
      <family val="2"/>
    </font>
    <font>
      <sz val="12"/>
      <name val="Courier"/>
      <family val="3"/>
    </font>
    <font>
      <sz val="10"/>
      <name val="Geneva"/>
    </font>
    <font>
      <b/>
      <sz val="12"/>
      <name val="Geneva"/>
    </font>
    <font>
      <b/>
      <sz val="10"/>
      <name val="Geneva"/>
    </font>
    <font>
      <sz val="10"/>
      <name val="MS Sans Serif"/>
    </font>
    <font>
      <b/>
      <sz val="8"/>
      <name val="Geneva"/>
    </font>
    <font>
      <b/>
      <sz val="11"/>
      <name val="Geneva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Geneva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0" fontId="6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0" fontId="2" fillId="0" borderId="0"/>
    <xf numFmtId="44" fontId="1" fillId="0" borderId="0" applyFont="0" applyFill="0" applyBorder="0" applyAlignment="0" applyProtection="0"/>
  </cellStyleXfs>
  <cellXfs count="157">
    <xf numFmtId="0" fontId="0" fillId="0" borderId="0" xfId="0"/>
    <xf numFmtId="0" fontId="3" fillId="0" borderId="0" xfId="2"/>
    <xf numFmtId="0" fontId="3" fillId="0" borderId="0" xfId="2" applyAlignment="1">
      <alignment wrapText="1"/>
    </xf>
    <xf numFmtId="0" fontId="3" fillId="0" borderId="0" xfId="2" applyProtection="1"/>
    <xf numFmtId="0" fontId="3" fillId="0" borderId="24" xfId="2" applyBorder="1" applyProtection="1"/>
    <xf numFmtId="0" fontId="3" fillId="0" borderId="0" xfId="2" applyAlignment="1" applyProtection="1">
      <alignment wrapText="1"/>
    </xf>
    <xf numFmtId="0" fontId="3" fillId="0" borderId="0" xfId="2" applyFill="1" applyProtection="1"/>
    <xf numFmtId="0" fontId="3" fillId="0" borderId="0" xfId="2" applyFill="1" applyAlignment="1" applyProtection="1">
      <alignment wrapText="1"/>
    </xf>
    <xf numFmtId="0" fontId="3" fillId="2" borderId="0" xfId="2" applyFill="1" applyProtection="1"/>
    <xf numFmtId="0" fontId="3" fillId="2" borderId="0" xfId="2" applyFill="1"/>
    <xf numFmtId="0" fontId="5" fillId="2" borderId="0" xfId="2" applyFont="1" applyFill="1" applyProtection="1"/>
    <xf numFmtId="0" fontId="5" fillId="2" borderId="9" xfId="2" applyFont="1" applyFill="1" applyBorder="1" applyProtection="1"/>
    <xf numFmtId="164" fontId="5" fillId="2" borderId="10" xfId="2" applyNumberFormat="1" applyFont="1" applyFill="1" applyBorder="1" applyProtection="1"/>
    <xf numFmtId="0" fontId="3" fillId="2" borderId="0" xfId="2" applyFill="1" applyAlignment="1" applyProtection="1">
      <alignment wrapText="1"/>
    </xf>
    <xf numFmtId="0" fontId="5" fillId="2" borderId="30" xfId="2" applyFont="1" applyFill="1" applyBorder="1" applyAlignment="1" applyProtection="1">
      <alignment horizontal="center" vertical="center" wrapText="1"/>
    </xf>
    <xf numFmtId="0" fontId="5" fillId="2" borderId="31" xfId="2" applyFont="1" applyFill="1" applyBorder="1" applyAlignment="1" applyProtection="1">
      <alignment horizontal="center" vertical="center" wrapText="1"/>
    </xf>
    <xf numFmtId="0" fontId="5" fillId="2" borderId="18" xfId="2" applyFont="1" applyFill="1" applyBorder="1" applyAlignment="1" applyProtection="1">
      <alignment horizontal="center" vertical="center" wrapText="1"/>
    </xf>
    <xf numFmtId="2" fontId="8" fillId="2" borderId="12" xfId="2" applyNumberFormat="1" applyFont="1" applyFill="1" applyBorder="1" applyAlignment="1" applyProtection="1">
      <alignment horizontal="center"/>
      <protection locked="0"/>
    </xf>
    <xf numFmtId="2" fontId="8" fillId="2" borderId="1" xfId="2" applyNumberFormat="1" applyFont="1" applyFill="1" applyBorder="1" applyAlignment="1" applyProtection="1">
      <alignment horizontal="center"/>
    </xf>
    <xf numFmtId="2" fontId="8" fillId="2" borderId="1" xfId="1" applyNumberFormat="1" applyFont="1" applyFill="1" applyBorder="1" applyAlignment="1" applyProtection="1">
      <alignment horizontal="center"/>
    </xf>
    <xf numFmtId="2" fontId="8" fillId="2" borderId="17" xfId="2" applyNumberFormat="1" applyFont="1" applyFill="1" applyBorder="1" applyAlignment="1" applyProtection="1">
      <alignment horizontal="center"/>
    </xf>
    <xf numFmtId="9" fontId="8" fillId="2" borderId="32" xfId="3" applyFont="1" applyFill="1" applyBorder="1" applyAlignment="1" applyProtection="1">
      <alignment horizontal="center"/>
    </xf>
    <xf numFmtId="9" fontId="8" fillId="2" borderId="9" xfId="3" applyFont="1" applyFill="1" applyBorder="1" applyAlignment="1" applyProtection="1">
      <alignment horizontal="center"/>
    </xf>
    <xf numFmtId="9" fontId="8" fillId="2" borderId="10" xfId="3" applyFont="1" applyFill="1" applyBorder="1" applyAlignment="1" applyProtection="1">
      <alignment horizontal="center"/>
    </xf>
    <xf numFmtId="0" fontId="10" fillId="2" borderId="0" xfId="2" applyFont="1" applyFill="1" applyBorder="1" applyAlignment="1" applyProtection="1">
      <alignment wrapText="1"/>
    </xf>
    <xf numFmtId="38" fontId="10" fillId="2" borderId="0" xfId="1" applyNumberFormat="1" applyFont="1" applyFill="1" applyBorder="1" applyAlignment="1" applyProtection="1">
      <alignment wrapText="1"/>
    </xf>
    <xf numFmtId="164" fontId="5" fillId="2" borderId="0" xfId="2" applyNumberFormat="1" applyFont="1" applyFill="1" applyBorder="1" applyProtection="1"/>
    <xf numFmtId="0" fontId="10" fillId="0" borderId="0" xfId="0" applyFont="1" applyAlignment="1" applyProtection="1">
      <alignment horizontal="center" vertical="center" wrapText="1"/>
    </xf>
    <xf numFmtId="38" fontId="4" fillId="2" borderId="2" xfId="1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</xf>
    <xf numFmtId="0" fontId="5" fillId="2" borderId="2" xfId="2" applyFont="1" applyFill="1" applyBorder="1" applyAlignment="1" applyProtection="1">
      <alignment horizontal="center" vertical="center" wrapText="1"/>
    </xf>
    <xf numFmtId="0" fontId="11" fillId="0" borderId="39" xfId="2" applyFont="1" applyBorder="1" applyAlignment="1" applyProtection="1">
      <alignment horizontal="center" vertical="center" wrapText="1"/>
    </xf>
    <xf numFmtId="0" fontId="11" fillId="0" borderId="39" xfId="2" applyFont="1" applyFill="1" applyBorder="1" applyAlignment="1" applyProtection="1">
      <alignment horizontal="center" vertical="center" wrapText="1"/>
    </xf>
    <xf numFmtId="0" fontId="9" fillId="2" borderId="0" xfId="2" applyFont="1" applyFill="1" applyProtection="1"/>
    <xf numFmtId="0" fontId="9" fillId="0" borderId="0" xfId="2" applyFont="1" applyProtection="1"/>
    <xf numFmtId="0" fontId="9" fillId="0" borderId="0" xfId="2" applyFont="1"/>
    <xf numFmtId="0" fontId="11" fillId="2" borderId="0" xfId="2" applyFont="1" applyFill="1" applyProtection="1"/>
    <xf numFmtId="0" fontId="10" fillId="2" borderId="0" xfId="2" applyFont="1" applyFill="1"/>
    <xf numFmtId="0" fontId="10" fillId="2" borderId="0" xfId="2" applyFont="1" applyFill="1" applyProtection="1"/>
    <xf numFmtId="0" fontId="10" fillId="0" borderId="0" xfId="2" applyFont="1" applyProtection="1"/>
    <xf numFmtId="0" fontId="10" fillId="0" borderId="0" xfId="2" applyFont="1"/>
    <xf numFmtId="0" fontId="11" fillId="2" borderId="0" xfId="2" applyFont="1" applyFill="1" applyAlignment="1" applyProtection="1">
      <alignment horizontal="left"/>
    </xf>
    <xf numFmtId="164" fontId="11" fillId="2" borderId="11" xfId="2" applyNumberFormat="1" applyFont="1" applyFill="1" applyBorder="1" applyAlignment="1" applyProtection="1">
      <alignment horizontal="center"/>
    </xf>
    <xf numFmtId="0" fontId="10" fillId="0" borderId="0" xfId="2" applyFont="1" applyAlignment="1" applyProtection="1">
      <alignment wrapText="1"/>
    </xf>
    <xf numFmtId="0" fontId="10" fillId="0" borderId="0" xfId="2" applyFont="1" applyAlignment="1">
      <alignment wrapText="1"/>
    </xf>
    <xf numFmtId="1" fontId="10" fillId="2" borderId="4" xfId="2" applyNumberFormat="1" applyFont="1" applyFill="1" applyBorder="1" applyAlignment="1" applyProtection="1">
      <alignment horizontal="center"/>
      <protection locked="0"/>
    </xf>
    <xf numFmtId="164" fontId="10" fillId="2" borderId="4" xfId="2" applyNumberFormat="1" applyFont="1" applyFill="1" applyBorder="1" applyAlignment="1" applyProtection="1">
      <alignment horizontal="center"/>
      <protection locked="0"/>
    </xf>
    <xf numFmtId="164" fontId="10" fillId="2" borderId="4" xfId="2" applyNumberFormat="1" applyFont="1" applyFill="1" applyBorder="1" applyAlignment="1" applyProtection="1">
      <alignment horizontal="center"/>
    </xf>
    <xf numFmtId="2" fontId="10" fillId="2" borderId="4" xfId="2" applyNumberFormat="1" applyFont="1" applyFill="1" applyBorder="1" applyAlignment="1" applyProtection="1">
      <alignment horizontal="center"/>
      <protection locked="0"/>
    </xf>
    <xf numFmtId="2" fontId="10" fillId="2" borderId="4" xfId="2" applyNumberFormat="1" applyFont="1" applyFill="1" applyBorder="1" applyAlignment="1" applyProtection="1">
      <alignment horizontal="center" wrapText="1"/>
      <protection locked="0"/>
    </xf>
    <xf numFmtId="165" fontId="10" fillId="2" borderId="4" xfId="2" applyNumberFormat="1" applyFont="1" applyFill="1" applyBorder="1" applyAlignment="1" applyProtection="1">
      <alignment horizontal="center"/>
      <protection locked="0"/>
    </xf>
    <xf numFmtId="38" fontId="10" fillId="2" borderId="5" xfId="1" applyNumberFormat="1" applyFont="1" applyFill="1" applyBorder="1" applyAlignment="1" applyProtection="1">
      <alignment horizontal="center"/>
    </xf>
    <xf numFmtId="2" fontId="10" fillId="2" borderId="4" xfId="2" applyNumberFormat="1" applyFont="1" applyFill="1" applyBorder="1" applyAlignment="1" applyProtection="1">
      <alignment horizontal="center"/>
    </xf>
    <xf numFmtId="164" fontId="11" fillId="2" borderId="20" xfId="2" applyNumberFormat="1" applyFont="1" applyFill="1" applyBorder="1" applyAlignment="1" applyProtection="1">
      <alignment horizontal="center"/>
    </xf>
    <xf numFmtId="1" fontId="11" fillId="2" borderId="20" xfId="2" applyNumberFormat="1" applyFont="1" applyFill="1" applyBorder="1" applyAlignment="1" applyProtection="1">
      <alignment horizontal="center"/>
    </xf>
    <xf numFmtId="2" fontId="11" fillId="2" borderId="20" xfId="2" applyNumberFormat="1" applyFont="1" applyFill="1" applyBorder="1" applyAlignment="1" applyProtection="1">
      <alignment horizontal="center"/>
    </xf>
    <xf numFmtId="165" fontId="11" fillId="2" borderId="20" xfId="2" applyNumberFormat="1" applyFont="1" applyFill="1" applyBorder="1" applyAlignment="1" applyProtection="1">
      <alignment horizontal="center"/>
    </xf>
    <xf numFmtId="164" fontId="11" fillId="2" borderId="27" xfId="2" applyNumberFormat="1" applyFont="1" applyFill="1" applyBorder="1" applyAlignment="1" applyProtection="1">
      <alignment horizontal="center"/>
    </xf>
    <xf numFmtId="40" fontId="11" fillId="2" borderId="27" xfId="1" applyNumberFormat="1" applyFont="1" applyFill="1" applyBorder="1" applyAlignment="1" applyProtection="1">
      <alignment horizontal="center"/>
    </xf>
    <xf numFmtId="1" fontId="10" fillId="2" borderId="41" xfId="2" applyNumberFormat="1" applyFont="1" applyFill="1" applyBorder="1" applyAlignment="1" applyProtection="1">
      <alignment horizontal="center"/>
      <protection locked="0"/>
    </xf>
    <xf numFmtId="2" fontId="10" fillId="2" borderId="16" xfId="2" applyNumberFormat="1" applyFont="1" applyFill="1" applyBorder="1" applyAlignment="1" applyProtection="1">
      <alignment horizontal="center"/>
    </xf>
    <xf numFmtId="40" fontId="11" fillId="2" borderId="42" xfId="1" applyNumberFormat="1" applyFont="1" applyFill="1" applyBorder="1" applyAlignment="1" applyProtection="1">
      <alignment horizontal="center"/>
    </xf>
    <xf numFmtId="164" fontId="9" fillId="2" borderId="17" xfId="2" applyNumberFormat="1" applyFont="1" applyFill="1" applyBorder="1" applyProtection="1"/>
    <xf numFmtId="164" fontId="9" fillId="2" borderId="0" xfId="2" applyNumberFormat="1" applyFont="1" applyFill="1" applyBorder="1" applyProtection="1"/>
    <xf numFmtId="0" fontId="10" fillId="2" borderId="3" xfId="2" applyFont="1" applyFill="1" applyBorder="1" applyProtection="1">
      <protection locked="0"/>
    </xf>
    <xf numFmtId="0" fontId="10" fillId="2" borderId="6" xfId="2" applyFont="1" applyFill="1" applyBorder="1" applyProtection="1">
      <protection locked="0"/>
    </xf>
    <xf numFmtId="0" fontId="10" fillId="2" borderId="4" xfId="2" applyFont="1" applyFill="1" applyBorder="1" applyAlignment="1" applyProtection="1">
      <alignment horizontal="center" vertical="center"/>
      <protection locked="0"/>
    </xf>
    <xf numFmtId="38" fontId="10" fillId="2" borderId="4" xfId="1" applyNumberFormat="1" applyFont="1" applyFill="1" applyBorder="1" applyAlignment="1" applyProtection="1">
      <alignment horizontal="center" vertical="center"/>
    </xf>
    <xf numFmtId="164" fontId="10" fillId="2" borderId="4" xfId="2" applyNumberFormat="1" applyFont="1" applyFill="1" applyBorder="1" applyAlignment="1" applyProtection="1">
      <alignment horizontal="center" vertical="center"/>
    </xf>
    <xf numFmtId="165" fontId="10" fillId="2" borderId="5" xfId="2" applyNumberFormat="1" applyFont="1" applyFill="1" applyBorder="1" applyAlignment="1" applyProtection="1">
      <alignment horizontal="center" vertical="center"/>
      <protection locked="0"/>
    </xf>
    <xf numFmtId="2" fontId="10" fillId="2" borderId="4" xfId="2" applyNumberFormat="1" applyFont="1" applyFill="1" applyBorder="1" applyAlignment="1" applyProtection="1">
      <alignment horizontal="center" vertical="center"/>
      <protection locked="0"/>
    </xf>
    <xf numFmtId="164" fontId="7" fillId="2" borderId="20" xfId="2" applyNumberFormat="1" applyFont="1" applyFill="1" applyBorder="1" applyAlignment="1" applyProtection="1">
      <alignment horizontal="center" vertical="center"/>
    </xf>
    <xf numFmtId="164" fontId="5" fillId="2" borderId="20" xfId="2" applyNumberFormat="1" applyFont="1" applyFill="1" applyBorder="1" applyAlignment="1" applyProtection="1">
      <alignment horizontal="center" vertical="center"/>
    </xf>
    <xf numFmtId="0" fontId="5" fillId="2" borderId="0" xfId="2" applyFont="1" applyFill="1" applyBorder="1" applyAlignment="1" applyProtection="1">
      <alignment horizontal="center" vertical="center" wrapText="1"/>
    </xf>
    <xf numFmtId="166" fontId="4" fillId="2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2" applyBorder="1"/>
    <xf numFmtId="2" fontId="8" fillId="2" borderId="0" xfId="2" applyNumberFormat="1" applyFont="1" applyFill="1" applyBorder="1" applyAlignment="1" applyProtection="1">
      <alignment horizontal="center"/>
    </xf>
    <xf numFmtId="9" fontId="8" fillId="2" borderId="0" xfId="3" applyFont="1" applyFill="1" applyBorder="1" applyAlignment="1" applyProtection="1">
      <alignment horizontal="center"/>
    </xf>
    <xf numFmtId="164" fontId="11" fillId="2" borderId="33" xfId="2" applyNumberFormat="1" applyFont="1" applyFill="1" applyBorder="1" applyAlignment="1" applyProtection="1">
      <alignment horizontal="center"/>
    </xf>
    <xf numFmtId="164" fontId="11" fillId="2" borderId="15" xfId="2" applyNumberFormat="1" applyFont="1" applyFill="1" applyBorder="1" applyAlignment="1" applyProtection="1">
      <alignment horizontal="center"/>
    </xf>
    <xf numFmtId="164" fontId="11" fillId="2" borderId="15" xfId="2" quotePrefix="1" applyNumberFormat="1" applyFont="1" applyFill="1" applyBorder="1" applyAlignment="1" applyProtection="1">
      <alignment horizontal="center"/>
    </xf>
    <xf numFmtId="164" fontId="11" fillId="2" borderId="15" xfId="2" quotePrefix="1" applyNumberFormat="1" applyFont="1" applyFill="1" applyBorder="1" applyAlignment="1" applyProtection="1">
      <alignment horizontal="center" wrapText="1"/>
    </xf>
    <xf numFmtId="1" fontId="11" fillId="2" borderId="25" xfId="2" applyNumberFormat="1" applyFont="1" applyFill="1" applyBorder="1" applyAlignment="1" applyProtection="1">
      <alignment horizontal="center"/>
    </xf>
    <xf numFmtId="164" fontId="11" fillId="2" borderId="40" xfId="2" applyNumberFormat="1" applyFont="1" applyFill="1" applyBorder="1" applyAlignment="1" applyProtection="1">
      <alignment horizontal="center"/>
    </xf>
    <xf numFmtId="164" fontId="11" fillId="2" borderId="23" xfId="2" applyNumberFormat="1" applyFont="1" applyFill="1" applyBorder="1" applyAlignment="1" applyProtection="1">
      <alignment horizontal="center"/>
    </xf>
    <xf numFmtId="164" fontId="11" fillId="2" borderId="23" xfId="2" applyNumberFormat="1" applyFont="1" applyFill="1" applyBorder="1" applyAlignment="1" applyProtection="1">
      <alignment horizontal="center" wrapText="1"/>
    </xf>
    <xf numFmtId="1" fontId="11" fillId="2" borderId="26" xfId="2" applyNumberFormat="1" applyFont="1" applyFill="1" applyBorder="1" applyAlignment="1" applyProtection="1">
      <alignment horizontal="center"/>
    </xf>
    <xf numFmtId="164" fontId="11" fillId="2" borderId="23" xfId="2" quotePrefix="1" applyNumberFormat="1" applyFont="1" applyFill="1" applyBorder="1" applyAlignment="1" applyProtection="1">
      <alignment horizontal="center"/>
    </xf>
    <xf numFmtId="164" fontId="11" fillId="2" borderId="23" xfId="2" applyNumberFormat="1" applyFont="1" applyFill="1" applyBorder="1" applyAlignment="1" applyProtection="1">
      <alignment horizontal="center" vertical="center"/>
    </xf>
    <xf numFmtId="164" fontId="11" fillId="2" borderId="23" xfId="2" quotePrefix="1" applyNumberFormat="1" applyFont="1" applyFill="1" applyBorder="1" applyAlignment="1" applyProtection="1">
      <alignment horizontal="center" wrapText="1"/>
    </xf>
    <xf numFmtId="164" fontId="11" fillId="2" borderId="20" xfId="2" applyNumberFormat="1" applyFont="1" applyFill="1" applyBorder="1" applyAlignment="1" applyProtection="1">
      <alignment horizontal="center" wrapText="1"/>
    </xf>
    <xf numFmtId="0" fontId="11" fillId="2" borderId="20" xfId="2" applyFont="1" applyFill="1" applyBorder="1" applyAlignment="1" applyProtection="1">
      <alignment horizontal="center"/>
    </xf>
    <xf numFmtId="1" fontId="11" fillId="2" borderId="27" xfId="2" applyNumberFormat="1" applyFont="1" applyFill="1" applyBorder="1" applyAlignment="1" applyProtection="1">
      <alignment horizontal="center"/>
    </xf>
    <xf numFmtId="164" fontId="11" fillId="2" borderId="20" xfId="2" applyNumberFormat="1" applyFont="1" applyFill="1" applyBorder="1" applyAlignment="1" applyProtection="1">
      <alignment horizontal="center" vertical="center"/>
    </xf>
    <xf numFmtId="164" fontId="11" fillId="2" borderId="15" xfId="2" applyNumberFormat="1" applyFont="1" applyFill="1" applyBorder="1" applyAlignment="1" applyProtection="1">
      <alignment horizontal="center" vertical="center"/>
    </xf>
    <xf numFmtId="1" fontId="9" fillId="2" borderId="1" xfId="2" applyNumberFormat="1" applyFont="1" applyFill="1" applyBorder="1" applyAlignment="1" applyProtection="1">
      <alignment horizontal="center"/>
      <protection locked="0"/>
    </xf>
    <xf numFmtId="2" fontId="9" fillId="2" borderId="1" xfId="2" applyNumberFormat="1" applyFont="1" applyFill="1" applyBorder="1" applyAlignment="1" applyProtection="1">
      <alignment horizontal="center"/>
      <protection locked="0"/>
    </xf>
    <xf numFmtId="2" fontId="9" fillId="2" borderId="4" xfId="2" applyNumberFormat="1" applyFont="1" applyFill="1" applyBorder="1" applyAlignment="1" applyProtection="1">
      <alignment horizontal="center"/>
      <protection locked="0"/>
    </xf>
    <xf numFmtId="0" fontId="9" fillId="2" borderId="4" xfId="2" applyFont="1" applyFill="1" applyBorder="1" applyAlignment="1" applyProtection="1">
      <alignment horizontal="center"/>
      <protection locked="0"/>
    </xf>
    <xf numFmtId="164" fontId="9" fillId="2" borderId="16" xfId="2" applyNumberFormat="1" applyFont="1" applyFill="1" applyBorder="1" applyProtection="1"/>
    <xf numFmtId="38" fontId="4" fillId="2" borderId="35" xfId="1" applyNumberFormat="1" applyFont="1" applyFill="1" applyBorder="1" applyAlignment="1" applyProtection="1">
      <alignment horizontal="center" vertical="center"/>
      <protection locked="0"/>
    </xf>
    <xf numFmtId="38" fontId="4" fillId="2" borderId="36" xfId="1" applyNumberFormat="1" applyFont="1" applyFill="1" applyBorder="1" applyAlignment="1" applyProtection="1">
      <alignment horizontal="center" vertical="center"/>
      <protection locked="0"/>
    </xf>
    <xf numFmtId="164" fontId="11" fillId="2" borderId="15" xfId="2" applyNumberFormat="1" applyFont="1" applyFill="1" applyBorder="1" applyAlignment="1" applyProtection="1">
      <alignment horizontal="center" vertical="center" wrapText="1"/>
    </xf>
    <xf numFmtId="164" fontId="11" fillId="2" borderId="15" xfId="2" quotePrefix="1" applyNumberFormat="1" applyFont="1" applyFill="1" applyBorder="1" applyAlignment="1" applyProtection="1">
      <alignment horizontal="center" vertical="center"/>
    </xf>
    <xf numFmtId="164" fontId="11" fillId="2" borderId="23" xfId="2" quotePrefix="1" applyNumberFormat="1" applyFont="1" applyFill="1" applyBorder="1" applyAlignment="1" applyProtection="1">
      <alignment horizontal="center" vertical="center"/>
    </xf>
    <xf numFmtId="164" fontId="11" fillId="2" borderId="20" xfId="2" quotePrefix="1" applyNumberFormat="1" applyFont="1" applyFill="1" applyBorder="1" applyAlignment="1" applyProtection="1">
      <alignment horizontal="center" vertical="center"/>
    </xf>
    <xf numFmtId="0" fontId="12" fillId="0" borderId="0" xfId="2" applyFont="1" applyProtection="1"/>
    <xf numFmtId="0" fontId="12" fillId="0" borderId="0" xfId="2" applyFont="1"/>
    <xf numFmtId="0" fontId="10" fillId="2" borderId="34" xfId="2" applyFont="1" applyFill="1" applyBorder="1" applyAlignment="1" applyProtection="1">
      <alignment horizontal="center"/>
      <protection locked="0"/>
    </xf>
    <xf numFmtId="0" fontId="10" fillId="2" borderId="13" xfId="2" applyFont="1" applyFill="1" applyBorder="1" applyAlignment="1" applyProtection="1">
      <alignment horizontal="center"/>
      <protection locked="0"/>
    </xf>
    <xf numFmtId="0" fontId="10" fillId="2" borderId="8" xfId="2" applyFont="1" applyFill="1" applyBorder="1" applyAlignment="1" applyProtection="1">
      <alignment horizontal="center"/>
      <protection locked="0"/>
    </xf>
    <xf numFmtId="0" fontId="10" fillId="2" borderId="14" xfId="2" applyFont="1" applyFill="1" applyBorder="1" applyAlignment="1" applyProtection="1">
      <alignment horizontal="center"/>
      <protection locked="0"/>
    </xf>
    <xf numFmtId="164" fontId="11" fillId="2" borderId="37" xfId="2" applyNumberFormat="1" applyFont="1" applyFill="1" applyBorder="1" applyAlignment="1" applyProtection="1">
      <alignment horizontal="center"/>
    </xf>
    <xf numFmtId="164" fontId="11" fillId="2" borderId="38" xfId="2" applyNumberFormat="1" applyFont="1" applyFill="1" applyBorder="1" applyAlignment="1" applyProtection="1">
      <alignment horizontal="center"/>
    </xf>
    <xf numFmtId="164" fontId="11" fillId="2" borderId="15" xfId="2" applyNumberFormat="1" applyFont="1" applyFill="1" applyBorder="1" applyAlignment="1" applyProtection="1">
      <alignment horizontal="center" vertical="distributed" wrapText="1"/>
    </xf>
    <xf numFmtId="164" fontId="11" fillId="2" borderId="23" xfId="2" applyNumberFormat="1" applyFont="1" applyFill="1" applyBorder="1" applyAlignment="1" applyProtection="1">
      <alignment horizontal="center" vertical="distributed" wrapText="1"/>
    </xf>
    <xf numFmtId="164" fontId="11" fillId="2" borderId="20" xfId="2" applyNumberFormat="1" applyFont="1" applyFill="1" applyBorder="1" applyAlignment="1" applyProtection="1">
      <alignment horizontal="center" vertical="distributed" wrapText="1"/>
    </xf>
    <xf numFmtId="0" fontId="11" fillId="0" borderId="28" xfId="2" applyFont="1" applyBorder="1" applyAlignment="1" applyProtection="1">
      <alignment horizontal="center" vertical="center" wrapText="1"/>
    </xf>
    <xf numFmtId="0" fontId="11" fillId="0" borderId="29" xfId="2" applyFont="1" applyBorder="1" applyAlignment="1" applyProtection="1">
      <alignment horizontal="center" vertical="center" wrapText="1"/>
    </xf>
    <xf numFmtId="0" fontId="11" fillId="0" borderId="21" xfId="2" applyFont="1" applyBorder="1" applyAlignment="1" applyProtection="1">
      <alignment horizontal="center" vertical="center" wrapText="1"/>
    </xf>
    <xf numFmtId="164" fontId="11" fillId="2" borderId="7" xfId="2" quotePrefix="1" applyNumberFormat="1" applyFont="1" applyFill="1" applyBorder="1" applyAlignment="1" applyProtection="1">
      <alignment horizontal="center" vertical="center"/>
    </xf>
    <xf numFmtId="164" fontId="11" fillId="2" borderId="25" xfId="2" quotePrefix="1" applyNumberFormat="1" applyFont="1" applyFill="1" applyBorder="1" applyAlignment="1" applyProtection="1">
      <alignment horizontal="center" vertical="center"/>
    </xf>
    <xf numFmtId="164" fontId="11" fillId="2" borderId="22" xfId="2" quotePrefix="1" applyNumberFormat="1" applyFont="1" applyFill="1" applyBorder="1" applyAlignment="1" applyProtection="1">
      <alignment horizontal="center" vertical="center"/>
    </xf>
    <xf numFmtId="164" fontId="11" fillId="2" borderId="26" xfId="2" quotePrefix="1" applyNumberFormat="1" applyFont="1" applyFill="1" applyBorder="1" applyAlignment="1" applyProtection="1">
      <alignment horizontal="center" vertical="center"/>
    </xf>
    <xf numFmtId="164" fontId="11" fillId="2" borderId="19" xfId="2" quotePrefix="1" applyNumberFormat="1" applyFont="1" applyFill="1" applyBorder="1" applyAlignment="1" applyProtection="1">
      <alignment horizontal="center" vertical="center"/>
    </xf>
    <xf numFmtId="164" fontId="11" fillId="2" borderId="27" xfId="2" quotePrefix="1" applyNumberFormat="1" applyFont="1" applyFill="1" applyBorder="1" applyAlignment="1" applyProtection="1">
      <alignment horizontal="center" vertical="center"/>
    </xf>
    <xf numFmtId="164" fontId="11" fillId="2" borderId="15" xfId="2" quotePrefix="1" applyNumberFormat="1" applyFont="1" applyFill="1" applyBorder="1" applyAlignment="1" applyProtection="1">
      <alignment horizontal="center" vertical="center" wrapText="1"/>
    </xf>
    <xf numFmtId="164" fontId="11" fillId="2" borderId="23" xfId="2" quotePrefix="1" applyNumberFormat="1" applyFont="1" applyFill="1" applyBorder="1" applyAlignment="1" applyProtection="1">
      <alignment horizontal="center" vertical="center" wrapText="1"/>
    </xf>
    <xf numFmtId="164" fontId="11" fillId="2" borderId="20" xfId="2" quotePrefix="1" applyNumberFormat="1" applyFont="1" applyFill="1" applyBorder="1" applyAlignment="1" applyProtection="1">
      <alignment horizontal="center" vertical="center" wrapText="1"/>
    </xf>
    <xf numFmtId="164" fontId="11" fillId="2" borderId="15" xfId="2" quotePrefix="1" applyNumberFormat="1" applyFont="1" applyFill="1" applyBorder="1" applyAlignment="1" applyProtection="1">
      <alignment horizontal="center" vertical="center"/>
    </xf>
    <xf numFmtId="164" fontId="11" fillId="2" borderId="23" xfId="2" quotePrefix="1" applyNumberFormat="1" applyFont="1" applyFill="1" applyBorder="1" applyAlignment="1" applyProtection="1">
      <alignment horizontal="center" vertical="center"/>
    </xf>
    <xf numFmtId="164" fontId="11" fillId="2" borderId="20" xfId="2" quotePrefix="1" applyNumberFormat="1" applyFont="1" applyFill="1" applyBorder="1" applyAlignment="1" applyProtection="1">
      <alignment horizontal="center" vertical="center"/>
    </xf>
    <xf numFmtId="164" fontId="11" fillId="2" borderId="15" xfId="2" applyNumberFormat="1" applyFont="1" applyFill="1" applyBorder="1" applyAlignment="1" applyProtection="1">
      <alignment horizontal="center" vertical="center" wrapText="1"/>
    </xf>
    <xf numFmtId="164" fontId="11" fillId="2" borderId="23" xfId="2" applyNumberFormat="1" applyFont="1" applyFill="1" applyBorder="1" applyAlignment="1" applyProtection="1">
      <alignment horizontal="center" vertical="center" wrapText="1"/>
    </xf>
    <xf numFmtId="164" fontId="11" fillId="2" borderId="20" xfId="2" applyNumberFormat="1" applyFont="1" applyFill="1" applyBorder="1" applyAlignment="1" applyProtection="1">
      <alignment horizontal="center" vertical="center" wrapText="1"/>
    </xf>
    <xf numFmtId="0" fontId="10" fillId="2" borderId="41" xfId="2" applyFont="1" applyFill="1" applyBorder="1" applyAlignment="1" applyProtection="1">
      <alignment horizontal="center"/>
      <protection locked="0"/>
    </xf>
    <xf numFmtId="0" fontId="10" fillId="2" borderId="4" xfId="2" applyFont="1" applyFill="1" applyBorder="1" applyAlignment="1" applyProtection="1">
      <alignment horizontal="center"/>
      <protection locked="0"/>
    </xf>
    <xf numFmtId="0" fontId="10" fillId="2" borderId="12" xfId="2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 applyProtection="1">
      <alignment horizontal="center"/>
      <protection locked="0"/>
    </xf>
    <xf numFmtId="0" fontId="11" fillId="2" borderId="37" xfId="2" applyFont="1" applyFill="1" applyBorder="1" applyAlignment="1" applyProtection="1">
      <alignment horizontal="center"/>
    </xf>
    <xf numFmtId="0" fontId="11" fillId="2" borderId="38" xfId="2" applyFont="1" applyFill="1" applyBorder="1" applyAlignment="1" applyProtection="1">
      <alignment horizontal="center"/>
    </xf>
    <xf numFmtId="164" fontId="11" fillId="2" borderId="15" xfId="2" quotePrefix="1" applyNumberFormat="1" applyFont="1" applyFill="1" applyBorder="1" applyAlignment="1" applyProtection="1">
      <alignment horizontal="center" vertical="top" wrapText="1"/>
    </xf>
    <xf numFmtId="164" fontId="11" fillId="2" borderId="23" xfId="2" quotePrefix="1" applyNumberFormat="1" applyFont="1" applyFill="1" applyBorder="1" applyAlignment="1" applyProtection="1">
      <alignment horizontal="center" vertical="top" wrapText="1"/>
    </xf>
    <xf numFmtId="164" fontId="11" fillId="2" borderId="20" xfId="2" quotePrefix="1" applyNumberFormat="1" applyFont="1" applyFill="1" applyBorder="1" applyAlignment="1" applyProtection="1">
      <alignment horizontal="center" vertical="top" wrapText="1"/>
    </xf>
    <xf numFmtId="0" fontId="11" fillId="0" borderId="35" xfId="2" applyFont="1" applyBorder="1" applyAlignment="1" applyProtection="1">
      <alignment horizontal="center" vertical="center" wrapText="1"/>
    </xf>
    <xf numFmtId="0" fontId="11" fillId="0" borderId="36" xfId="2" applyFont="1" applyBorder="1" applyAlignment="1" applyProtection="1">
      <alignment horizontal="center" vertical="center" wrapText="1"/>
    </xf>
    <xf numFmtId="0" fontId="11" fillId="2" borderId="30" xfId="2" applyFont="1" applyFill="1" applyBorder="1" applyAlignment="1" applyProtection="1">
      <alignment horizontal="center" vertical="center" wrapText="1"/>
    </xf>
    <xf numFmtId="0" fontId="11" fillId="2" borderId="31" xfId="2" applyFont="1" applyFill="1" applyBorder="1" applyAlignment="1" applyProtection="1">
      <alignment horizontal="center" vertical="center" wrapText="1"/>
    </xf>
    <xf numFmtId="0" fontId="11" fillId="2" borderId="32" xfId="2" applyFont="1" applyFill="1" applyBorder="1" applyAlignment="1" applyProtection="1">
      <alignment horizontal="center" vertical="center" wrapText="1"/>
    </xf>
    <xf numFmtId="0" fontId="11" fillId="2" borderId="9" xfId="2" applyFont="1" applyFill="1" applyBorder="1" applyAlignment="1" applyProtection="1">
      <alignment horizontal="center" vertical="center" wrapText="1"/>
    </xf>
    <xf numFmtId="0" fontId="11" fillId="2" borderId="15" xfId="2" applyFont="1" applyFill="1" applyBorder="1" applyAlignment="1" applyProtection="1">
      <alignment horizontal="center" vertical="center" wrapText="1"/>
    </xf>
    <xf numFmtId="0" fontId="11" fillId="2" borderId="20" xfId="2" applyFont="1" applyFill="1" applyBorder="1" applyAlignment="1" applyProtection="1">
      <alignment horizontal="center" vertical="center" wrapText="1"/>
    </xf>
    <xf numFmtId="0" fontId="11" fillId="2" borderId="18" xfId="2" applyFont="1" applyFill="1" applyBorder="1" applyAlignment="1" applyProtection="1">
      <alignment horizontal="center" vertical="center" wrapText="1"/>
    </xf>
    <xf numFmtId="0" fontId="11" fillId="2" borderId="10" xfId="2" applyFont="1" applyFill="1" applyBorder="1" applyAlignment="1" applyProtection="1">
      <alignment horizontal="center" vertical="center" wrapText="1"/>
    </xf>
    <xf numFmtId="167" fontId="12" fillId="2" borderId="35" xfId="5" applyNumberFormat="1" applyFont="1" applyFill="1" applyBorder="1" applyAlignment="1" applyProtection="1">
      <alignment vertical="center"/>
      <protection locked="0"/>
    </xf>
    <xf numFmtId="167" fontId="12" fillId="2" borderId="36" xfId="5" applyNumberFormat="1" applyFont="1" applyFill="1" applyBorder="1" applyAlignment="1" applyProtection="1">
      <alignment vertical="center"/>
      <protection locked="0"/>
    </xf>
    <xf numFmtId="167" fontId="12" fillId="2" borderId="2" xfId="5" applyNumberFormat="1" applyFont="1" applyFill="1" applyBorder="1" applyAlignment="1" applyProtection="1">
      <alignment vertical="center"/>
      <protection locked="0"/>
    </xf>
  </cellXfs>
  <cellStyles count="6">
    <cellStyle name="Comma_Part Cost Analysis Blank" xfId="1" xr:uid="{00000000-0005-0000-0000-000000000000}"/>
    <cellStyle name="Currency" xfId="5" builtinId="4"/>
    <cellStyle name="Normal" xfId="0" builtinId="0"/>
    <cellStyle name="Normal_Part Cost Analysis Blank" xfId="2" xr:uid="{00000000-0005-0000-0000-000003000000}"/>
    <cellStyle name="Percent" xfId="3" builtinId="5"/>
    <cellStyle name="常规_010803-MAINETTI-M2819-22-PROGRESS &amp; STATUS-PMC-KIKKI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Overall Costs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443349161507484E-2"/>
          <c:y val="0.14810911455574688"/>
          <c:w val="0.95628935671603299"/>
          <c:h val="0.367701423431685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5770-421B-9AAA-9FFE182B108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5770-421B-9AAA-9FFE182B108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5770-421B-9AAA-9FFE182B108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5770-421B-9AAA-9FFE182B108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5770-421B-9AAA-9FFE182B108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5770-421B-9AAA-9FFE182B108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D-5770-421B-9AAA-9FFE182B1086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F-5770-421B-9AAA-9FFE182B1086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1-5770-421B-9AAA-9FFE182B108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('Part-Assy Cost '!$B$24:$H$24,'Part-Assy Cost '!$J$24,'Part-Assy Cost '!$L$24)</c:f>
              <c:strCache>
                <c:ptCount val="9"/>
                <c:pt idx="0">
                  <c:v>Plastic Parts</c:v>
                </c:pt>
                <c:pt idx="1">
                  <c:v>Bought Parts</c:v>
                </c:pt>
                <c:pt idx="2">
                  <c:v>Secondary Operations</c:v>
                </c:pt>
                <c:pt idx="3">
                  <c:v>Molding Scrap</c:v>
                </c:pt>
                <c:pt idx="4">
                  <c:v>Secondary Scrap</c:v>
                </c:pt>
                <c:pt idx="5">
                  <c:v>Overhead on Bought Parts</c:v>
                </c:pt>
                <c:pt idx="6">
                  <c:v>Overhead on Resin</c:v>
                </c:pt>
                <c:pt idx="7">
                  <c:v>Profit Margin</c:v>
                </c:pt>
                <c:pt idx="8">
                  <c:v> Unexplained</c:v>
                </c:pt>
              </c:strCache>
            </c:strRef>
          </c:cat>
          <c:val>
            <c:numRef>
              <c:f>('Part-Assy Cost '!$B$26:$H$26,'Part-Assy Cost '!$J$26,'Part-Assy Cost '!$L$26)</c:f>
              <c:numCache>
                <c:formatCode>0%</c:formatCode>
                <c:ptCount val="9"/>
                <c:pt idx="0">
                  <c:v>0.3741666666666667</c:v>
                </c:pt>
                <c:pt idx="1">
                  <c:v>7.3333333333333334E-2</c:v>
                </c:pt>
                <c:pt idx="2">
                  <c:v>4.0370370370370369E-2</c:v>
                </c:pt>
                <c:pt idx="3">
                  <c:v>8.921296296296297E-3</c:v>
                </c:pt>
                <c:pt idx="4">
                  <c:v>1.4711092592592586E-2</c:v>
                </c:pt>
                <c:pt idx="5">
                  <c:v>3.666666666666667E-3</c:v>
                </c:pt>
                <c:pt idx="6">
                  <c:v>1.2916666666666667E-3</c:v>
                </c:pt>
                <c:pt idx="7">
                  <c:v>5.7384565843621393E-2</c:v>
                </c:pt>
                <c:pt idx="8">
                  <c:v>0.42615434156378601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770-421B-9AAA-9FFE182B1086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3548814817836877E-2"/>
          <c:y val="0.68152755429399448"/>
          <c:w val="0.89621843254049205"/>
          <c:h val="0.296167582810568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10584</xdr:colOff>
      <xdr:row>14</xdr:row>
      <xdr:rowOff>52918</xdr:rowOff>
    </xdr:from>
    <xdr:to>
      <xdr:col>18</xdr:col>
      <xdr:colOff>0</xdr:colOff>
      <xdr:row>26</xdr:row>
      <xdr:rowOff>25401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74"/>
  <sheetViews>
    <sheetView tabSelected="1" zoomScale="90" zoomScaleNormal="90" workbookViewId="0">
      <selection activeCell="D31" sqref="D31"/>
    </sheetView>
  </sheetViews>
  <sheetFormatPr defaultColWidth="11.5703125" defaultRowHeight="12.75"/>
  <cols>
    <col min="1" max="1" width="14.42578125" style="1" customWidth="1"/>
    <col min="2" max="2" width="12.42578125" style="1" customWidth="1"/>
    <col min="3" max="3" width="11.140625" style="1" customWidth="1"/>
    <col min="4" max="4" width="13.42578125" style="1" customWidth="1"/>
    <col min="5" max="5" width="10.5703125" style="1" customWidth="1"/>
    <col min="6" max="6" width="12.5703125" style="1" customWidth="1"/>
    <col min="7" max="7" width="12.42578125" style="1" customWidth="1"/>
    <col min="8" max="8" width="12.5703125" style="1" bestFit="1" customWidth="1"/>
    <col min="9" max="9" width="9.140625" style="1" customWidth="1"/>
    <col min="10" max="10" width="10.5703125" style="1" customWidth="1"/>
    <col min="11" max="11" width="15.7109375" style="1" customWidth="1"/>
    <col min="12" max="12" width="15.140625" style="1" customWidth="1"/>
    <col min="13" max="13" width="17" style="1" bestFit="1" customWidth="1"/>
    <col min="14" max="14" width="6.42578125" style="1" bestFit="1" customWidth="1"/>
    <col min="15" max="16" width="9.7109375" style="1" bestFit="1" customWidth="1"/>
    <col min="17" max="17" width="9" style="1" bestFit="1" customWidth="1"/>
    <col min="18" max="18" width="10.5703125" style="1" bestFit="1" customWidth="1"/>
    <col min="19" max="19" width="9.5703125" style="1" customWidth="1"/>
    <col min="20" max="20" width="9.7109375" style="1" customWidth="1"/>
    <col min="21" max="21" width="16.5703125" style="1" bestFit="1" customWidth="1"/>
    <col min="22" max="16384" width="11.5703125" style="1"/>
  </cols>
  <sheetData>
    <row r="1" spans="1:27" s="40" customFormat="1" ht="48" thickBot="1">
      <c r="A1" s="31" t="s">
        <v>51</v>
      </c>
      <c r="B1" s="27"/>
      <c r="C1" s="144" t="s">
        <v>41</v>
      </c>
      <c r="D1" s="145"/>
      <c r="E1" s="31" t="s">
        <v>42</v>
      </c>
      <c r="F1" s="32" t="s">
        <v>37</v>
      </c>
      <c r="G1" s="38"/>
      <c r="I1" s="36" t="s">
        <v>49</v>
      </c>
      <c r="J1" s="37"/>
      <c r="K1" s="38"/>
      <c r="L1" s="38"/>
      <c r="M1" s="38"/>
      <c r="N1" s="38"/>
      <c r="O1" s="38"/>
      <c r="P1" s="38"/>
      <c r="Q1" s="39"/>
      <c r="R1" s="39"/>
      <c r="S1" s="39"/>
      <c r="T1" s="39"/>
      <c r="U1" s="39"/>
      <c r="V1" s="39"/>
    </row>
    <row r="2" spans="1:27" ht="15" customHeight="1" thickBot="1">
      <c r="A2" s="28">
        <v>5000</v>
      </c>
      <c r="B2" s="29"/>
      <c r="C2" s="100">
        <v>5</v>
      </c>
      <c r="D2" s="101"/>
      <c r="E2" s="28">
        <v>5</v>
      </c>
      <c r="F2" s="30">
        <v>10</v>
      </c>
      <c r="G2" s="24"/>
      <c r="I2" s="146" t="s">
        <v>9</v>
      </c>
      <c r="J2" s="147"/>
      <c r="K2" s="150" t="s">
        <v>48</v>
      </c>
      <c r="L2" s="150" t="s">
        <v>50</v>
      </c>
      <c r="M2" s="152" t="s">
        <v>73</v>
      </c>
      <c r="O2" s="8"/>
      <c r="P2" s="8"/>
      <c r="Q2" s="3"/>
      <c r="R2" s="3"/>
      <c r="S2" s="3"/>
      <c r="T2" s="3"/>
      <c r="U2" s="3"/>
      <c r="V2" s="3"/>
    </row>
    <row r="3" spans="1:27" ht="15" customHeight="1" thickBot="1">
      <c r="B3" s="74"/>
      <c r="C3" s="154">
        <f>M6*C2/100</f>
        <v>1.1000000000000001E-2</v>
      </c>
      <c r="D3" s="155"/>
      <c r="E3" s="156">
        <f>(E12+E13)*I12*E2/100</f>
        <v>3.875E-3</v>
      </c>
      <c r="F3" s="156">
        <f>I25/(1-F2/100)-I25</f>
        <v>0.17215369753086418</v>
      </c>
      <c r="G3" s="25"/>
      <c r="I3" s="148"/>
      <c r="J3" s="149"/>
      <c r="K3" s="151"/>
      <c r="L3" s="151"/>
      <c r="M3" s="153"/>
      <c r="O3" s="8"/>
      <c r="P3" s="8"/>
      <c r="Q3" s="3"/>
      <c r="R3" s="3"/>
      <c r="S3" s="3"/>
      <c r="T3" s="3"/>
      <c r="U3" s="3"/>
      <c r="V3" s="3"/>
    </row>
    <row r="4" spans="1:27" s="35" customFormat="1" ht="15" customHeight="1">
      <c r="G4" s="63"/>
      <c r="I4" s="135" t="s">
        <v>57</v>
      </c>
      <c r="J4" s="136"/>
      <c r="K4" s="97">
        <v>0.03</v>
      </c>
      <c r="L4" s="98">
        <v>4</v>
      </c>
      <c r="M4" s="99">
        <f>L4*K4</f>
        <v>0.12</v>
      </c>
      <c r="O4" s="33"/>
      <c r="P4" s="33"/>
      <c r="Q4" s="34"/>
      <c r="R4" s="34"/>
      <c r="S4" s="34"/>
      <c r="T4" s="34"/>
      <c r="U4" s="34"/>
      <c r="V4" s="34"/>
    </row>
    <row r="5" spans="1:27" s="35" customFormat="1" ht="15" customHeight="1">
      <c r="G5" s="63"/>
      <c r="I5" s="137" t="s">
        <v>58</v>
      </c>
      <c r="J5" s="138"/>
      <c r="K5" s="96">
        <v>0.1</v>
      </c>
      <c r="L5" s="95">
        <v>1</v>
      </c>
      <c r="M5" s="62">
        <f>K5*L5</f>
        <v>0.1</v>
      </c>
      <c r="O5" s="33"/>
      <c r="P5" s="33"/>
      <c r="Q5" s="34"/>
      <c r="R5" s="34"/>
      <c r="S5" s="34"/>
      <c r="T5" s="34"/>
      <c r="U5" s="39"/>
      <c r="V5" s="39"/>
      <c r="W5" s="40"/>
      <c r="X5" s="40"/>
      <c r="Y5" s="40"/>
      <c r="Z5" s="40"/>
      <c r="AA5" s="40"/>
    </row>
    <row r="6" spans="1:27" ht="15" customHeight="1" thickBot="1">
      <c r="G6" s="26"/>
      <c r="I6" s="139" t="s">
        <v>4</v>
      </c>
      <c r="J6" s="140"/>
      <c r="K6" s="11"/>
      <c r="L6" s="11"/>
      <c r="M6" s="12">
        <f>SUM(M4:M5)</f>
        <v>0.22</v>
      </c>
      <c r="O6" s="8"/>
      <c r="P6" s="8"/>
      <c r="Q6" s="3"/>
      <c r="R6" s="3"/>
      <c r="S6" s="3"/>
      <c r="T6" s="3"/>
      <c r="U6" s="106"/>
      <c r="V6" s="106"/>
      <c r="W6" s="107"/>
      <c r="X6" s="107"/>
      <c r="Y6" s="107"/>
      <c r="Z6" s="107"/>
      <c r="AA6" s="107"/>
    </row>
    <row r="7" spans="1:27" ht="15" customHeight="1" thickBot="1">
      <c r="A7" s="10" t="s">
        <v>45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3"/>
      <c r="R7" s="3"/>
      <c r="S7" s="3"/>
      <c r="T7" s="3"/>
      <c r="U7" s="106"/>
      <c r="V7" s="106"/>
      <c r="W7" s="107"/>
      <c r="X7" s="107"/>
      <c r="Y7" s="107"/>
      <c r="Z7" s="107"/>
      <c r="AA7" s="107"/>
    </row>
    <row r="8" spans="1:27" ht="15" customHeight="1">
      <c r="A8" s="78" t="s">
        <v>8</v>
      </c>
      <c r="B8" s="79" t="s">
        <v>33</v>
      </c>
      <c r="C8" s="80" t="s">
        <v>8</v>
      </c>
      <c r="D8" s="80" t="s">
        <v>10</v>
      </c>
      <c r="E8" s="79" t="s">
        <v>6</v>
      </c>
      <c r="F8" s="80" t="s">
        <v>11</v>
      </c>
      <c r="G8" s="141" t="s">
        <v>68</v>
      </c>
      <c r="H8" s="81" t="s">
        <v>1</v>
      </c>
      <c r="I8" s="81" t="s">
        <v>52</v>
      </c>
      <c r="J8" s="114" t="s">
        <v>47</v>
      </c>
      <c r="K8" s="114" t="s">
        <v>36</v>
      </c>
      <c r="L8" s="114" t="s">
        <v>53</v>
      </c>
      <c r="M8" s="79" t="s">
        <v>4</v>
      </c>
      <c r="N8" s="79" t="s">
        <v>12</v>
      </c>
      <c r="O8" s="82" t="s">
        <v>13</v>
      </c>
      <c r="P8" s="79" t="s">
        <v>14</v>
      </c>
      <c r="Q8" s="102" t="s">
        <v>46</v>
      </c>
      <c r="R8" s="117" t="s">
        <v>40</v>
      </c>
      <c r="U8" s="107"/>
      <c r="V8" s="107"/>
      <c r="W8" s="107"/>
      <c r="X8" s="107"/>
      <c r="Y8" s="107"/>
      <c r="Z8" s="107"/>
      <c r="AA8" s="107"/>
    </row>
    <row r="9" spans="1:27" ht="15" customHeight="1">
      <c r="A9" s="83"/>
      <c r="B9" s="84" t="s">
        <v>31</v>
      </c>
      <c r="C9" s="84" t="s">
        <v>18</v>
      </c>
      <c r="D9" s="84" t="s">
        <v>15</v>
      </c>
      <c r="E9" s="84" t="s">
        <v>18</v>
      </c>
      <c r="F9" s="84" t="s">
        <v>0</v>
      </c>
      <c r="G9" s="142"/>
      <c r="H9" s="85"/>
      <c r="I9" s="85"/>
      <c r="J9" s="115"/>
      <c r="K9" s="115"/>
      <c r="L9" s="115"/>
      <c r="M9" s="84" t="s">
        <v>16</v>
      </c>
      <c r="N9" s="84" t="s">
        <v>2</v>
      </c>
      <c r="O9" s="86" t="s">
        <v>17</v>
      </c>
      <c r="P9" s="87" t="s">
        <v>12</v>
      </c>
      <c r="Q9" s="88" t="s">
        <v>3</v>
      </c>
      <c r="R9" s="118"/>
      <c r="U9" s="107"/>
      <c r="V9" s="107"/>
      <c r="W9" s="107"/>
      <c r="X9" s="107"/>
      <c r="Y9" s="107"/>
      <c r="Z9" s="107"/>
      <c r="AA9" s="107"/>
    </row>
    <row r="10" spans="1:27" ht="15" customHeight="1">
      <c r="A10" s="83"/>
      <c r="B10" s="84" t="s">
        <v>32</v>
      </c>
      <c r="C10" s="84"/>
      <c r="D10" s="84" t="s">
        <v>18</v>
      </c>
      <c r="E10" s="84" t="s">
        <v>34</v>
      </c>
      <c r="F10" s="87" t="s">
        <v>19</v>
      </c>
      <c r="G10" s="142"/>
      <c r="H10" s="89"/>
      <c r="I10" s="89"/>
      <c r="J10" s="115"/>
      <c r="K10" s="115"/>
      <c r="L10" s="115"/>
      <c r="M10" s="84"/>
      <c r="N10" s="84"/>
      <c r="O10" s="86"/>
      <c r="P10" s="84" t="s">
        <v>35</v>
      </c>
      <c r="Q10" s="88" t="s">
        <v>34</v>
      </c>
      <c r="R10" s="118"/>
      <c r="U10" s="107"/>
      <c r="V10" s="107"/>
      <c r="W10" s="107"/>
      <c r="X10" s="107"/>
      <c r="Y10" s="107"/>
      <c r="Z10" s="107"/>
      <c r="AA10" s="107"/>
    </row>
    <row r="11" spans="1:27" ht="15" customHeight="1" thickBot="1">
      <c r="A11" s="42"/>
      <c r="B11" s="53"/>
      <c r="C11" s="53" t="s">
        <v>21</v>
      </c>
      <c r="D11" s="53" t="s">
        <v>21</v>
      </c>
      <c r="E11" s="53" t="s">
        <v>69</v>
      </c>
      <c r="F11" s="53"/>
      <c r="G11" s="143"/>
      <c r="H11" s="90"/>
      <c r="I11" s="90" t="s">
        <v>22</v>
      </c>
      <c r="J11" s="116"/>
      <c r="K11" s="116"/>
      <c r="L11" s="116"/>
      <c r="M11" s="91" t="s">
        <v>20</v>
      </c>
      <c r="N11" s="91" t="s">
        <v>5</v>
      </c>
      <c r="O11" s="92"/>
      <c r="P11" s="53"/>
      <c r="Q11" s="93"/>
      <c r="R11" s="119"/>
    </row>
    <row r="12" spans="1:27" ht="15" customHeight="1">
      <c r="A12" s="59" t="s">
        <v>54</v>
      </c>
      <c r="B12" s="45">
        <v>150</v>
      </c>
      <c r="C12" s="48">
        <f>Z6</f>
        <v>0</v>
      </c>
      <c r="D12" s="48">
        <v>10</v>
      </c>
      <c r="E12" s="47">
        <f>(C12+D12/F12)/1000</f>
        <v>0.01</v>
      </c>
      <c r="F12" s="45">
        <v>1</v>
      </c>
      <c r="G12" s="45">
        <v>150</v>
      </c>
      <c r="H12" s="46" t="s">
        <v>56</v>
      </c>
      <c r="I12" s="48">
        <v>5</v>
      </c>
      <c r="J12" s="49">
        <v>40</v>
      </c>
      <c r="K12" s="48">
        <v>1</v>
      </c>
      <c r="L12" s="48">
        <v>15</v>
      </c>
      <c r="M12" s="45">
        <v>40</v>
      </c>
      <c r="N12" s="50">
        <v>2</v>
      </c>
      <c r="O12" s="51">
        <f>$A$2</f>
        <v>5000</v>
      </c>
      <c r="P12" s="52">
        <f>((E12*I12)+M12*(J12/60/60+K12*L12/60/60)/F12+(G12/O12/F12))</f>
        <v>0.69111111111111112</v>
      </c>
      <c r="Q12" s="52">
        <f>(P12)*N12/100</f>
        <v>1.3822222222222222E-2</v>
      </c>
      <c r="R12" s="60">
        <f>P12+Q12</f>
        <v>0.7049333333333333</v>
      </c>
    </row>
    <row r="13" spans="1:27" ht="15" customHeight="1">
      <c r="A13" s="59" t="s">
        <v>55</v>
      </c>
      <c r="B13" s="45">
        <v>300</v>
      </c>
      <c r="C13" s="48">
        <f>Z7</f>
        <v>0</v>
      </c>
      <c r="D13" s="46">
        <v>11</v>
      </c>
      <c r="E13" s="47">
        <f>(C13+D13/F13)/1000</f>
        <v>5.4999999999999997E-3</v>
      </c>
      <c r="F13" s="45">
        <v>2</v>
      </c>
      <c r="G13" s="45">
        <v>150</v>
      </c>
      <c r="H13" s="46" t="s">
        <v>56</v>
      </c>
      <c r="I13" s="48">
        <v>5</v>
      </c>
      <c r="J13" s="48">
        <v>55</v>
      </c>
      <c r="K13" s="48">
        <v>1</v>
      </c>
      <c r="L13" s="48">
        <v>15</v>
      </c>
      <c r="M13" s="45">
        <v>40</v>
      </c>
      <c r="N13" s="50">
        <v>3</v>
      </c>
      <c r="O13" s="51">
        <f>$A$2</f>
        <v>5000</v>
      </c>
      <c r="P13" s="52">
        <f>((E13*I13)+M13*(J13/60/60+K13*L13/60/60)/F13+(G13/O13/F13))</f>
        <v>0.43138888888888893</v>
      </c>
      <c r="Q13" s="52">
        <f>(P13)*N13/100</f>
        <v>1.2941666666666669E-2</v>
      </c>
      <c r="R13" s="60">
        <f>P13+Q13</f>
        <v>0.44433055555555562</v>
      </c>
    </row>
    <row r="14" spans="1:27" ht="15" customHeight="1" thickBot="1">
      <c r="A14" s="42" t="s">
        <v>4</v>
      </c>
      <c r="B14" s="53"/>
      <c r="C14" s="53"/>
      <c r="D14" s="53"/>
      <c r="E14" s="53"/>
      <c r="F14" s="54"/>
      <c r="G14" s="53"/>
      <c r="H14" s="53"/>
      <c r="I14" s="55"/>
      <c r="J14" s="53"/>
      <c r="K14" s="53"/>
      <c r="L14" s="55"/>
      <c r="M14" s="53"/>
      <c r="N14" s="56"/>
      <c r="O14" s="57"/>
      <c r="P14" s="58">
        <f>P12+P13</f>
        <v>1.1225000000000001</v>
      </c>
      <c r="Q14" s="58">
        <f>Q12+Q13</f>
        <v>2.6763888888888893E-2</v>
      </c>
      <c r="R14" s="61">
        <f>R12+R13</f>
        <v>1.1492638888888889</v>
      </c>
    </row>
    <row r="15" spans="1:27" s="40" customFormat="1" ht="15" customHeight="1" thickBot="1">
      <c r="A15" s="41" t="s">
        <v>75</v>
      </c>
      <c r="B15" s="38"/>
      <c r="C15" s="38"/>
      <c r="D15" s="37"/>
      <c r="E15" s="37"/>
      <c r="F15" s="37"/>
      <c r="G15" s="37"/>
      <c r="H15" s="37"/>
      <c r="I15" s="37"/>
      <c r="J15" s="37"/>
      <c r="K15" s="37"/>
      <c r="L15" s="37"/>
      <c r="M15" s="38"/>
      <c r="N15" s="38"/>
      <c r="O15" s="38"/>
      <c r="P15" s="38"/>
      <c r="Q15" s="39"/>
      <c r="R15" s="39"/>
      <c r="S15" s="39"/>
      <c r="T15" s="39"/>
      <c r="U15" s="39"/>
      <c r="V15" s="39"/>
    </row>
    <row r="16" spans="1:27" ht="15" customHeight="1">
      <c r="A16" s="120" t="s">
        <v>7</v>
      </c>
      <c r="B16" s="121"/>
      <c r="C16" s="103" t="s">
        <v>23</v>
      </c>
      <c r="D16" s="94" t="s">
        <v>24</v>
      </c>
      <c r="E16" s="126" t="s">
        <v>61</v>
      </c>
      <c r="F16" s="129" t="s">
        <v>25</v>
      </c>
      <c r="G16" s="132" t="s">
        <v>66</v>
      </c>
      <c r="H16" s="126" t="s">
        <v>67</v>
      </c>
      <c r="I16" s="132" t="s">
        <v>64</v>
      </c>
      <c r="J16" s="132" t="s">
        <v>63</v>
      </c>
      <c r="K16" s="132" t="s">
        <v>65</v>
      </c>
      <c r="L16" s="9"/>
      <c r="M16" s="8"/>
      <c r="N16" s="13"/>
      <c r="O16" s="13"/>
      <c r="P16" s="13"/>
      <c r="Q16" s="5"/>
      <c r="R16" s="5"/>
      <c r="S16" s="5"/>
      <c r="T16" s="5"/>
      <c r="U16" s="5"/>
    </row>
    <row r="17" spans="1:22" ht="15" customHeight="1">
      <c r="A17" s="122"/>
      <c r="B17" s="123"/>
      <c r="C17" s="104"/>
      <c r="D17" s="88" t="s">
        <v>26</v>
      </c>
      <c r="E17" s="127"/>
      <c r="F17" s="130"/>
      <c r="G17" s="133"/>
      <c r="H17" s="127"/>
      <c r="I17" s="133"/>
      <c r="J17" s="133"/>
      <c r="K17" s="133"/>
      <c r="L17" s="9"/>
      <c r="M17" s="8"/>
      <c r="N17" s="13"/>
      <c r="O17" s="13"/>
      <c r="P17" s="13"/>
      <c r="Q17" s="5"/>
      <c r="R17" s="5"/>
      <c r="S17" s="5"/>
      <c r="T17" s="5"/>
      <c r="U17" s="5"/>
    </row>
    <row r="18" spans="1:22" ht="15" customHeight="1" thickBot="1">
      <c r="A18" s="124"/>
      <c r="B18" s="125"/>
      <c r="C18" s="105"/>
      <c r="D18" s="105"/>
      <c r="E18" s="128"/>
      <c r="F18" s="131"/>
      <c r="G18" s="134"/>
      <c r="H18" s="128"/>
      <c r="I18" s="134"/>
      <c r="J18" s="134"/>
      <c r="K18" s="134"/>
      <c r="L18" s="9"/>
      <c r="M18" s="8"/>
      <c r="N18" s="13"/>
      <c r="O18" s="13"/>
      <c r="P18" s="13"/>
      <c r="Q18" s="5"/>
      <c r="R18" s="5"/>
      <c r="S18" s="5"/>
      <c r="T18" s="5"/>
      <c r="U18" s="5"/>
    </row>
    <row r="19" spans="1:22" s="40" customFormat="1" ht="15" customHeight="1">
      <c r="A19" s="108" t="s">
        <v>59</v>
      </c>
      <c r="B19" s="109"/>
      <c r="C19" s="66">
        <v>10</v>
      </c>
      <c r="D19" s="66" t="s">
        <v>60</v>
      </c>
      <c r="E19" s="66">
        <v>25</v>
      </c>
      <c r="F19" s="66">
        <v>50</v>
      </c>
      <c r="G19" s="67">
        <f>$A$2</f>
        <v>5000</v>
      </c>
      <c r="H19" s="68">
        <f>E19*C19/60/60+F19/G19</f>
        <v>7.9444444444444443E-2</v>
      </c>
      <c r="I19" s="69">
        <v>5</v>
      </c>
      <c r="J19" s="70">
        <f>R12</f>
        <v>0.7049333333333333</v>
      </c>
      <c r="K19" s="70">
        <f>H19+J19*I19/100</f>
        <v>0.1146911111111111</v>
      </c>
      <c r="L19" s="37"/>
      <c r="M19" s="38"/>
      <c r="N19" s="38"/>
      <c r="O19" s="38"/>
      <c r="P19" s="38"/>
      <c r="Q19" s="39"/>
      <c r="R19" s="39"/>
      <c r="S19" s="39"/>
      <c r="T19" s="39"/>
      <c r="U19" s="39"/>
    </row>
    <row r="20" spans="1:22" s="40" customFormat="1" ht="15.75">
      <c r="A20" s="110" t="s">
        <v>58</v>
      </c>
      <c r="B20" s="111"/>
      <c r="C20" s="66">
        <v>10</v>
      </c>
      <c r="D20" s="66" t="s">
        <v>62</v>
      </c>
      <c r="E20" s="66">
        <v>15</v>
      </c>
      <c r="F20" s="66">
        <v>0</v>
      </c>
      <c r="G20" s="67">
        <f>$A$2</f>
        <v>5000</v>
      </c>
      <c r="H20" s="68">
        <f>E20*C20/60/60+F20/G20</f>
        <v>4.1666666666666664E-2</v>
      </c>
      <c r="I20" s="69">
        <v>2</v>
      </c>
      <c r="J20" s="70">
        <f>R13</f>
        <v>0.44433055555555562</v>
      </c>
      <c r="K20" s="70">
        <f>H20+J20*I20/100</f>
        <v>5.055327777777778E-2</v>
      </c>
      <c r="L20" s="37"/>
      <c r="M20" s="38"/>
      <c r="N20" s="38"/>
      <c r="O20" s="38"/>
      <c r="P20" s="38"/>
      <c r="Q20" s="39"/>
      <c r="R20" s="39"/>
      <c r="S20" s="39"/>
      <c r="T20" s="39"/>
      <c r="U20" s="39"/>
    </row>
    <row r="21" spans="1:22" s="40" customFormat="1" ht="15.75">
      <c r="A21" s="64"/>
      <c r="B21" s="65"/>
      <c r="C21" s="66"/>
      <c r="D21" s="66"/>
      <c r="E21" s="66"/>
      <c r="F21" s="66"/>
      <c r="G21" s="67">
        <f>$A$2</f>
        <v>5000</v>
      </c>
      <c r="H21" s="68">
        <f>E21*C21/60/60+F21/G21</f>
        <v>0</v>
      </c>
      <c r="I21" s="69"/>
      <c r="J21" s="70"/>
      <c r="K21" s="70"/>
      <c r="L21" s="37"/>
      <c r="M21" s="38"/>
      <c r="N21" s="38"/>
      <c r="O21" s="38"/>
      <c r="P21" s="38"/>
      <c r="Q21" s="39"/>
      <c r="R21" s="39"/>
      <c r="S21" s="39"/>
      <c r="T21" s="39"/>
      <c r="U21" s="39"/>
    </row>
    <row r="22" spans="1:22" ht="15" customHeight="1" thickBot="1">
      <c r="A22" s="112" t="s">
        <v>4</v>
      </c>
      <c r="B22" s="113"/>
      <c r="C22" s="71"/>
      <c r="D22" s="71"/>
      <c r="E22" s="71"/>
      <c r="F22" s="71"/>
      <c r="G22" s="71"/>
      <c r="H22" s="72">
        <f>SUM(H19:H21)</f>
        <v>0.12111111111111111</v>
      </c>
      <c r="I22" s="71"/>
      <c r="J22" s="71"/>
      <c r="K22" s="72">
        <f>SUM(K19:K21)</f>
        <v>0.16524438888888887</v>
      </c>
      <c r="L22" s="9"/>
      <c r="M22" s="8"/>
      <c r="N22" s="8"/>
      <c r="O22" s="8"/>
      <c r="P22" s="8"/>
      <c r="Q22" s="3"/>
      <c r="R22" s="3"/>
      <c r="S22" s="3"/>
      <c r="T22" s="3"/>
      <c r="U22" s="3"/>
    </row>
    <row r="23" spans="1:22" s="44" customFormat="1" ht="15" customHeight="1" thickBot="1">
      <c r="A23" s="36" t="s">
        <v>74</v>
      </c>
      <c r="B23" s="38"/>
      <c r="C23" s="38"/>
      <c r="D23" s="38"/>
      <c r="E23" s="38"/>
      <c r="F23" s="38"/>
      <c r="G23" s="38"/>
      <c r="H23" s="38"/>
      <c r="I23" s="38"/>
      <c r="J23" s="38"/>
      <c r="K23" s="37"/>
      <c r="L23" s="37"/>
      <c r="M23" s="37"/>
      <c r="N23" s="37"/>
      <c r="O23" s="37"/>
      <c r="P23" s="37"/>
      <c r="Q23" s="40"/>
      <c r="R23" s="40"/>
      <c r="S23" s="40"/>
      <c r="T23" s="40"/>
      <c r="U23" s="40"/>
      <c r="V23" s="43"/>
    </row>
    <row r="24" spans="1:22" s="2" customFormat="1" ht="38.25">
      <c r="A24" s="14" t="s">
        <v>44</v>
      </c>
      <c r="B24" s="15" t="s">
        <v>27</v>
      </c>
      <c r="C24" s="15" t="s">
        <v>28</v>
      </c>
      <c r="D24" s="15" t="s">
        <v>29</v>
      </c>
      <c r="E24" s="15" t="s">
        <v>30</v>
      </c>
      <c r="F24" s="15" t="s">
        <v>71</v>
      </c>
      <c r="G24" s="15" t="s">
        <v>43</v>
      </c>
      <c r="H24" s="15" t="s">
        <v>70</v>
      </c>
      <c r="I24" s="15" t="s">
        <v>39</v>
      </c>
      <c r="J24" s="15" t="s">
        <v>37</v>
      </c>
      <c r="K24" s="16" t="s">
        <v>72</v>
      </c>
      <c r="L24" s="16" t="s">
        <v>38</v>
      </c>
      <c r="P24" s="73"/>
      <c r="Q24" s="75"/>
      <c r="R24" s="75"/>
      <c r="S24" s="1"/>
      <c r="T24" s="1"/>
      <c r="U24" s="1"/>
      <c r="V24" s="5"/>
    </row>
    <row r="25" spans="1:22" ht="15">
      <c r="A25" s="17">
        <v>3</v>
      </c>
      <c r="B25" s="18">
        <f>P14</f>
        <v>1.1225000000000001</v>
      </c>
      <c r="C25" s="18">
        <f>M6</f>
        <v>0.22</v>
      </c>
      <c r="D25" s="18">
        <f>H22</f>
        <v>0.12111111111111111</v>
      </c>
      <c r="E25" s="18">
        <f>Q14</f>
        <v>2.6763888888888893E-2</v>
      </c>
      <c r="F25" s="18">
        <f>K22-H22</f>
        <v>4.4133277777777757E-2</v>
      </c>
      <c r="G25" s="18">
        <f>C3</f>
        <v>1.1000000000000001E-2</v>
      </c>
      <c r="H25" s="19">
        <f>E3</f>
        <v>3.875E-3</v>
      </c>
      <c r="I25" s="18">
        <f>SUM(B25:H25)</f>
        <v>1.5493832777777778</v>
      </c>
      <c r="J25" s="18">
        <f>F3</f>
        <v>0.17215369753086418</v>
      </c>
      <c r="K25" s="20">
        <f>I25+J25</f>
        <v>1.721536975308642</v>
      </c>
      <c r="L25" s="20">
        <f>A25-K25</f>
        <v>1.278463024691358</v>
      </c>
      <c r="P25" s="76"/>
      <c r="Q25" s="75"/>
      <c r="R25" s="75"/>
      <c r="V25" s="3"/>
    </row>
    <row r="26" spans="1:22" ht="15.75" thickBot="1">
      <c r="A26" s="21">
        <f t="shared" ref="A26:L26" si="0">A25/$A$25</f>
        <v>1</v>
      </c>
      <c r="B26" s="22">
        <f t="shared" si="0"/>
        <v>0.3741666666666667</v>
      </c>
      <c r="C26" s="22">
        <f t="shared" si="0"/>
        <v>7.3333333333333334E-2</v>
      </c>
      <c r="D26" s="22">
        <f t="shared" si="0"/>
        <v>4.0370370370370369E-2</v>
      </c>
      <c r="E26" s="22">
        <f t="shared" si="0"/>
        <v>8.921296296296297E-3</v>
      </c>
      <c r="F26" s="22">
        <f t="shared" si="0"/>
        <v>1.4711092592592586E-2</v>
      </c>
      <c r="G26" s="22">
        <f t="shared" si="0"/>
        <v>3.666666666666667E-3</v>
      </c>
      <c r="H26" s="22">
        <f t="shared" si="0"/>
        <v>1.2916666666666667E-3</v>
      </c>
      <c r="I26" s="22">
        <f t="shared" si="0"/>
        <v>0.51646109259259265</v>
      </c>
      <c r="J26" s="22">
        <f t="shared" si="0"/>
        <v>5.7384565843621393E-2</v>
      </c>
      <c r="K26" s="23">
        <f t="shared" si="0"/>
        <v>0.57384565843621405</v>
      </c>
      <c r="L26" s="23">
        <f t="shared" si="0"/>
        <v>0.42615434156378601</v>
      </c>
      <c r="P26" s="77"/>
      <c r="Q26" s="75"/>
      <c r="R26" s="75"/>
      <c r="V26" s="3"/>
    </row>
    <row r="27" spans="1:22" ht="1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8"/>
      <c r="M27" s="8"/>
      <c r="N27" s="9"/>
      <c r="O27" s="9"/>
      <c r="P27" s="9"/>
      <c r="V27" s="3"/>
    </row>
    <row r="28" spans="1:22" ht="15" customHeight="1">
      <c r="L28" s="3"/>
      <c r="M28" s="3"/>
      <c r="V28" s="3"/>
    </row>
    <row r="29" spans="1:22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V29" s="3"/>
    </row>
    <row r="30" spans="1:22" ht="15" customHeight="1">
      <c r="A30" s="3"/>
      <c r="B30" s="3"/>
      <c r="C30" s="3"/>
      <c r="D30" s="3"/>
      <c r="E30" s="3"/>
      <c r="F30" s="3"/>
      <c r="G30" s="3"/>
      <c r="H30" s="3"/>
      <c r="I30" s="3"/>
      <c r="L30" s="3"/>
      <c r="M30" s="3"/>
      <c r="V30" s="3"/>
    </row>
    <row r="31" spans="1:22">
      <c r="A31" s="3"/>
      <c r="B31" s="3"/>
      <c r="C31" s="3"/>
      <c r="D31" s="3"/>
      <c r="E31" s="3"/>
      <c r="F31" s="3"/>
      <c r="G31" s="3"/>
      <c r="H31" s="3"/>
      <c r="I31" s="3"/>
      <c r="L31" s="3"/>
      <c r="M31" s="3"/>
      <c r="V31" s="3"/>
    </row>
    <row r="32" spans="1:22">
      <c r="A32" s="3"/>
      <c r="B32" s="3"/>
      <c r="C32" s="3"/>
      <c r="D32" s="3"/>
      <c r="E32" s="3"/>
      <c r="F32" s="3"/>
      <c r="G32" s="3"/>
      <c r="H32" s="3"/>
      <c r="I32" s="3"/>
      <c r="L32" s="3"/>
      <c r="M32" s="3"/>
      <c r="V32" s="3"/>
    </row>
    <row r="41" spans="12:13">
      <c r="L41" s="3"/>
    </row>
    <row r="45" spans="12:13">
      <c r="M45" s="3"/>
    </row>
    <row r="57" spans="5:16" ht="13.5" thickBot="1">
      <c r="E57" s="3"/>
      <c r="F57" s="3"/>
      <c r="G57" s="3"/>
      <c r="H57" s="3"/>
      <c r="I57" s="3"/>
      <c r="J57" s="4"/>
      <c r="K57" s="4"/>
    </row>
    <row r="59" spans="5:16">
      <c r="N59" s="3"/>
      <c r="O59" s="3"/>
      <c r="P59" s="3"/>
    </row>
    <row r="60" spans="5:16">
      <c r="N60" s="5"/>
      <c r="O60" s="5"/>
      <c r="P60" s="5"/>
    </row>
    <row r="61" spans="5:16">
      <c r="N61" s="5"/>
      <c r="O61" s="5"/>
      <c r="P61" s="5"/>
    </row>
    <row r="62" spans="5:16">
      <c r="N62" s="3"/>
      <c r="O62" s="3"/>
      <c r="P62" s="3"/>
    </row>
    <row r="63" spans="5:16">
      <c r="N63" s="3"/>
      <c r="O63" s="3"/>
      <c r="P63" s="3"/>
    </row>
    <row r="71" spans="4:13">
      <c r="F71" s="6"/>
      <c r="G71" s="3"/>
      <c r="H71" s="3"/>
      <c r="I71" s="3"/>
      <c r="J71" s="3"/>
      <c r="K71" s="3"/>
      <c r="L71" s="3"/>
      <c r="M71" s="3"/>
    </row>
    <row r="72" spans="4:13">
      <c r="F72" s="7"/>
      <c r="G72" s="5"/>
      <c r="H72" s="5"/>
      <c r="I72" s="5"/>
      <c r="J72" s="5"/>
      <c r="K72" s="5"/>
      <c r="L72" s="5"/>
      <c r="M72" s="5"/>
    </row>
    <row r="73" spans="4:13">
      <c r="F73" s="7"/>
      <c r="G73" s="5"/>
      <c r="H73" s="5"/>
      <c r="I73" s="5"/>
      <c r="J73" s="5"/>
      <c r="K73" s="5"/>
      <c r="L73" s="5"/>
      <c r="M73" s="5"/>
    </row>
    <row r="74" spans="4:13">
      <c r="D74" s="2"/>
      <c r="E74" s="3"/>
      <c r="F74" s="3"/>
      <c r="G74" s="3"/>
      <c r="H74" s="3"/>
      <c r="I74" s="3"/>
      <c r="J74" s="3"/>
      <c r="K74" s="3"/>
      <c r="L74" s="3"/>
      <c r="M74" s="3"/>
    </row>
  </sheetData>
  <sheetProtection selectLockedCells="1"/>
  <mergeCells count="25">
    <mergeCell ref="C1:D1"/>
    <mergeCell ref="I2:J3"/>
    <mergeCell ref="K2:K3"/>
    <mergeCell ref="L2:L3"/>
    <mergeCell ref="M2:M3"/>
    <mergeCell ref="C3:D3"/>
    <mergeCell ref="I4:J4"/>
    <mergeCell ref="I5:J5"/>
    <mergeCell ref="I6:J6"/>
    <mergeCell ref="G8:G11"/>
    <mergeCell ref="J8:J11"/>
    <mergeCell ref="A19:B19"/>
    <mergeCell ref="A20:B20"/>
    <mergeCell ref="A22:B22"/>
    <mergeCell ref="L8:L11"/>
    <mergeCell ref="R8:R11"/>
    <mergeCell ref="A16:B18"/>
    <mergeCell ref="E16:E18"/>
    <mergeCell ref="F16:F18"/>
    <mergeCell ref="G16:G18"/>
    <mergeCell ref="H16:H18"/>
    <mergeCell ref="I16:I18"/>
    <mergeCell ref="J16:J18"/>
    <mergeCell ref="K16:K18"/>
    <mergeCell ref="K8:K11"/>
  </mergeCells>
  <printOptions horizontalCentered="1" verticalCentered="1" headings="1"/>
  <pageMargins left="0.25" right="0.25" top="0.75" bottom="0.75" header="0.3" footer="0.3"/>
  <pageSetup scale="62" orientation="landscape" horizontalDpi="4294967293" verticalDpi="4294967293" r:id="rId1"/>
  <headerFooter alignWithMargins="0">
    <oddFooter>&amp;L&amp;"Arial,Bold"Motorola Confidential&amp;C&amp;D&amp;RRev 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Part-Assy Cost </vt:lpstr>
      <vt:lpstr>'Part-Assy Cost '!Print_Area</vt:lpstr>
    </vt:vector>
  </TitlesOfParts>
  <Company>Symbol Technologies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marottap</dc:creator>
  <cp:lastModifiedBy>Vikram Bhargava</cp:lastModifiedBy>
  <cp:lastPrinted>2016-07-29T17:22:23Z</cp:lastPrinted>
  <dcterms:created xsi:type="dcterms:W3CDTF">2002-09-10T15:13:44Z</dcterms:created>
  <dcterms:modified xsi:type="dcterms:W3CDTF">2017-12-08T21:15:25Z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2024195945</vt:i4>
  </property>
  <property fmtid="{D5CDD505-2E9C-101B-9397-08002B2CF9AE}" pid="3" name="_NewReviewCycle">
    <vt:lpwstr/>
  </property>
  <property fmtid="{D5CDD505-2E9C-101B-9397-08002B2CF9AE}" pid="4" name="_EmailSubject">
    <vt:lpwstr>Waffer Parts Costs</vt:lpwstr>
  </property>
  <property fmtid="{D5CDD505-2E9C-101B-9397-08002B2CF9AE}" pid="5" name="_AuthorEmail">
    <vt:lpwstr>Johnny.Singh@motorola.com</vt:lpwstr>
  </property>
  <property fmtid="{D5CDD505-2E9C-101B-9397-08002B2CF9AE}" pid="6" name="_AuthorEmailDisplayName">
    <vt:lpwstr>Singh Johnny-DJPT63</vt:lpwstr>
  </property>
  <property fmtid="{D5CDD505-2E9C-101B-9397-08002B2CF9AE}" pid="7" name="_PreviousAdHocReviewCycleID">
    <vt:i4>62238613</vt:i4>
  </property>
  <property fmtid="{D5CDD505-2E9C-101B-9397-08002B2CF9AE}" pid="8" name="_ReviewingToolsShownOnce">
    <vt:lpwstr/>
  </property>
</Properties>
</file>